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5175" windowWidth="12120" windowHeight="3900"/>
  </bookViews>
  <sheets>
    <sheet name="краткий бюджет" sheetId="18" r:id="rId1"/>
  </sheets>
  <calcPr calcId="144525"/>
</workbook>
</file>

<file path=xl/calcChain.xml><?xml version="1.0" encoding="utf-8"?>
<calcChain xmlns="http://schemas.openxmlformats.org/spreadsheetml/2006/main">
  <c r="J42" i="18" l="1"/>
  <c r="L42" i="18"/>
  <c r="M42" i="18" s="1"/>
  <c r="M44" i="18" s="1"/>
  <c r="N44" i="18" s="1"/>
  <c r="M63" i="18" l="1"/>
  <c r="D33" i="18" l="1"/>
  <c r="C33" i="18"/>
  <c r="E23" i="18" l="1"/>
  <c r="D22" i="18"/>
  <c r="D21" i="18" l="1"/>
  <c r="E22" i="18"/>
  <c r="K50" i="18" l="1"/>
  <c r="L49" i="18" l="1"/>
  <c r="D42" i="18" l="1"/>
  <c r="C42" i="18"/>
  <c r="H34" i="18"/>
  <c r="H37" i="18"/>
  <c r="H39" i="18"/>
  <c r="H43" i="18"/>
  <c r="H44" i="18"/>
  <c r="H45" i="18"/>
  <c r="H46" i="18"/>
  <c r="H47" i="18"/>
  <c r="H49" i="18"/>
  <c r="H51" i="18"/>
  <c r="H52" i="18"/>
  <c r="H54" i="18"/>
  <c r="H55" i="18"/>
  <c r="H57" i="18"/>
  <c r="H59" i="18"/>
  <c r="H60" i="18"/>
  <c r="H62" i="18"/>
  <c r="H64" i="18"/>
  <c r="H65" i="18"/>
  <c r="H67" i="18"/>
  <c r="H69" i="18"/>
  <c r="F35" i="18"/>
  <c r="F37" i="18"/>
  <c r="E35" i="18"/>
  <c r="E37" i="18"/>
  <c r="D36" i="18"/>
  <c r="F36" i="18" s="1"/>
  <c r="C31" i="18"/>
  <c r="C36" i="18"/>
  <c r="H36" i="18" l="1"/>
  <c r="E36" i="18"/>
  <c r="H26" i="18" l="1"/>
  <c r="H27" i="18"/>
  <c r="H29" i="18"/>
  <c r="H32" i="18"/>
  <c r="C68" i="18" l="1"/>
  <c r="H42" i="18" l="1"/>
  <c r="E47" i="18"/>
  <c r="D56" i="18"/>
  <c r="C56" i="18"/>
  <c r="E57" i="18"/>
  <c r="E56" i="18" s="1"/>
  <c r="F69" i="18"/>
  <c r="E69" i="18"/>
  <c r="E68" i="18" s="1"/>
  <c r="D68" i="18"/>
  <c r="H68" i="18" s="1"/>
  <c r="E67" i="18"/>
  <c r="E66" i="18" s="1"/>
  <c r="D66" i="18"/>
  <c r="C66" i="18"/>
  <c r="F65" i="18"/>
  <c r="E65" i="18"/>
  <c r="F64" i="18"/>
  <c r="E64" i="18"/>
  <c r="D63" i="18"/>
  <c r="C63" i="18"/>
  <c r="F62" i="18"/>
  <c r="E62" i="18"/>
  <c r="E61" i="18" s="1"/>
  <c r="D61" i="18"/>
  <c r="C61" i="18"/>
  <c r="F60" i="18"/>
  <c r="E60" i="18"/>
  <c r="F59" i="18"/>
  <c r="E59" i="18"/>
  <c r="D58" i="18"/>
  <c r="C58" i="18"/>
  <c r="F55" i="18"/>
  <c r="E55" i="18"/>
  <c r="F54" i="18"/>
  <c r="E54" i="18"/>
  <c r="D53" i="18"/>
  <c r="C53" i="18"/>
  <c r="E52" i="18"/>
  <c r="F51" i="18"/>
  <c r="E51" i="18"/>
  <c r="D50" i="18"/>
  <c r="C50" i="18"/>
  <c r="F49" i="18"/>
  <c r="E49" i="18"/>
  <c r="E48" i="18" s="1"/>
  <c r="D48" i="18"/>
  <c r="K57" i="18" s="1"/>
  <c r="F47" i="18"/>
  <c r="F46" i="18"/>
  <c r="E46" i="18"/>
  <c r="F45" i="18"/>
  <c r="E45" i="18"/>
  <c r="F44" i="18"/>
  <c r="E44" i="18"/>
  <c r="F43" i="18"/>
  <c r="E43" i="18"/>
  <c r="E30" i="18"/>
  <c r="C25" i="18"/>
  <c r="F39" i="18"/>
  <c r="E39" i="18"/>
  <c r="D38" i="18"/>
  <c r="C38" i="18"/>
  <c r="F34" i="18"/>
  <c r="E34" i="18"/>
  <c r="F32" i="18"/>
  <c r="E32" i="18"/>
  <c r="F29" i="18"/>
  <c r="E29" i="18"/>
  <c r="F28" i="18"/>
  <c r="E28" i="18"/>
  <c r="E27" i="18"/>
  <c r="F26" i="18"/>
  <c r="E26" i="18"/>
  <c r="D25" i="18"/>
  <c r="F27" i="18"/>
  <c r="C15" i="18"/>
  <c r="C16" i="18" s="1"/>
  <c r="L57" i="18" l="1"/>
  <c r="J57" i="18"/>
  <c r="H38" i="18"/>
  <c r="F48" i="18"/>
  <c r="J47" i="18"/>
  <c r="I47" i="18"/>
  <c r="H66" i="18"/>
  <c r="H58" i="18"/>
  <c r="H56" i="18"/>
  <c r="E42" i="18"/>
  <c r="D31" i="18"/>
  <c r="C70" i="18"/>
  <c r="H50" i="18"/>
  <c r="D24" i="18"/>
  <c r="H53" i="18"/>
  <c r="H61" i="18"/>
  <c r="H63" i="18"/>
  <c r="H48" i="18"/>
  <c r="H33" i="18"/>
  <c r="C24" i="18"/>
  <c r="H25" i="18"/>
  <c r="E53" i="18"/>
  <c r="F61" i="18"/>
  <c r="F63" i="18"/>
  <c r="F58" i="18"/>
  <c r="F68" i="18"/>
  <c r="D70" i="18"/>
  <c r="G50" i="18" s="1"/>
  <c r="F42" i="18"/>
  <c r="E63" i="18"/>
  <c r="E58" i="18"/>
  <c r="F50" i="18"/>
  <c r="E50" i="18"/>
  <c r="F53" i="18"/>
  <c r="E25" i="18"/>
  <c r="F33" i="18"/>
  <c r="E38" i="18"/>
  <c r="F25" i="18"/>
  <c r="E33" i="18"/>
  <c r="F38" i="18"/>
  <c r="L47" i="18" l="1"/>
  <c r="K47" i="18"/>
  <c r="K49" i="18"/>
  <c r="H70" i="18"/>
  <c r="H31" i="18"/>
  <c r="E31" i="18"/>
  <c r="G67" i="18"/>
  <c r="F31" i="18"/>
  <c r="E70" i="18"/>
  <c r="C21" i="18"/>
  <c r="E21" i="18" s="1"/>
  <c r="H24" i="18"/>
  <c r="D20" i="18"/>
  <c r="G62" i="18"/>
  <c r="G69" i="18"/>
  <c r="G58" i="18"/>
  <c r="G56" i="18"/>
  <c r="G57" i="18"/>
  <c r="G42" i="18"/>
  <c r="G59" i="18"/>
  <c r="G55" i="18"/>
  <c r="G46" i="18"/>
  <c r="G60" i="18"/>
  <c r="F70" i="18"/>
  <c r="G63" i="18"/>
  <c r="G43" i="18"/>
  <c r="G64" i="18"/>
  <c r="G51" i="18"/>
  <c r="G49" i="18"/>
  <c r="G44" i="18"/>
  <c r="G48" i="18"/>
  <c r="G65" i="18"/>
  <c r="G54" i="18"/>
  <c r="G45" i="18"/>
  <c r="G47" i="18"/>
  <c r="G66" i="18"/>
  <c r="G68" i="18"/>
  <c r="G53" i="18"/>
  <c r="G61" i="18"/>
  <c r="F24" i="18"/>
  <c r="E24" i="18"/>
  <c r="F21" i="18" l="1"/>
  <c r="G70" i="18"/>
  <c r="E14" i="18"/>
  <c r="F14" i="18"/>
  <c r="H21" i="18"/>
  <c r="C20" i="18"/>
  <c r="D19" i="18"/>
  <c r="G23" i="18" l="1"/>
  <c r="G22" i="18"/>
  <c r="G37" i="18"/>
  <c r="G28" i="18"/>
  <c r="G32" i="18"/>
  <c r="G26" i="18"/>
  <c r="G27" i="18"/>
  <c r="G39" i="18"/>
  <c r="G35" i="18"/>
  <c r="G29" i="18"/>
  <c r="G34" i="18"/>
  <c r="G36" i="18"/>
  <c r="G33" i="18"/>
  <c r="G38" i="18"/>
  <c r="G25" i="18"/>
  <c r="G21" i="18"/>
  <c r="G24" i="18"/>
  <c r="G31" i="18"/>
  <c r="H20" i="18"/>
  <c r="E20" i="18"/>
  <c r="C19" i="18"/>
  <c r="H19" i="18" s="1"/>
  <c r="F20" i="18"/>
  <c r="G20" i="18"/>
  <c r="G19" i="18" l="1"/>
  <c r="F19" i="18"/>
  <c r="E19" i="18"/>
  <c r="E13" i="18"/>
  <c r="F13" i="18"/>
  <c r="D15" i="18"/>
  <c r="D16" i="18" l="1"/>
  <c r="E15" i="18"/>
</calcChain>
</file>

<file path=xl/sharedStrings.xml><?xml version="1.0" encoding="utf-8"?>
<sst xmlns="http://schemas.openxmlformats.org/spreadsheetml/2006/main" count="130" uniqueCount="118">
  <si>
    <t>НАИМЕНОВАНИЕ     СТАТЕЙ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</si>
  <si>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</si>
  <si>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</si>
  <si>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</si>
  <si>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</si>
  <si>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</si>
  <si>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</si>
  <si>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</si>
  <si>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</si>
  <si>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</si>
  <si>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ОБРАЗОВАНИЕ</t>
  </si>
  <si>
    <t xml:space="preserve">КУЛЬТУРА, КИНЕМАТОГРАФИЯ </t>
  </si>
  <si>
    <t>Культура</t>
  </si>
  <si>
    <t>Охрана семьи и детства</t>
  </si>
  <si>
    <t xml:space="preserve">ФИЗИЧЕСКАЯ КУЛЬТУРА И СПОРТ </t>
  </si>
  <si>
    <t>Массовый спорт</t>
  </si>
  <si>
    <t>СРЕДСТВА МАССОВОЙ ИНФОРМАЦИИ</t>
  </si>
  <si>
    <t>Периодическая печать и издательства</t>
  </si>
  <si>
    <t>НАЦИОНАЛЬНАЯ ЭКОНОМИКА</t>
  </si>
  <si>
    <t>Общеэкономические вопросы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</si>
  <si>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</si>
  <si>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</si>
  <si>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Другие вопросы в области национальной экономики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</si>
  <si>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</si>
  <si>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 раздела/ подраздела</t>
  </si>
  <si>
    <t>01 02</t>
  </si>
  <si>
    <t>01 00</t>
  </si>
  <si>
    <t>01 03</t>
  </si>
  <si>
    <t>01 04</t>
  </si>
  <si>
    <t>01 11</t>
  </si>
  <si>
    <t>01 13</t>
  </si>
  <si>
    <t>03 00</t>
  </si>
  <si>
    <t>04 00</t>
  </si>
  <si>
    <t>04 01</t>
  </si>
  <si>
    <t>04 12</t>
  </si>
  <si>
    <t>05 00</t>
  </si>
  <si>
    <t>05 03</t>
  </si>
  <si>
    <t>05 05</t>
  </si>
  <si>
    <t>07 00</t>
  </si>
  <si>
    <t>07 05</t>
  </si>
  <si>
    <t>08 00</t>
  </si>
  <si>
    <t>08 01</t>
  </si>
  <si>
    <t>10 00</t>
  </si>
  <si>
    <t>10 04</t>
  </si>
  <si>
    <t>11 00</t>
  </si>
  <si>
    <t>11 02</t>
  </si>
  <si>
    <t>12 00</t>
  </si>
  <si>
    <t>12 02</t>
  </si>
  <si>
    <t>СОЦИАЛЬНАЯ ПОЛИТИКА</t>
  </si>
  <si>
    <t>Источники доходов</t>
  </si>
  <si>
    <t>КБК доходов</t>
  </si>
  <si>
    <t>НАЛОГОВЫЕ И НЕНАЛОГОВЫЕ ДОХОДЫ</t>
  </si>
  <si>
    <t>1 00 00</t>
  </si>
  <si>
    <t>НАЛОГОВЫЕ ДОХОДЫ</t>
  </si>
  <si>
    <t>НАЛОГИ  НА СОВОКУПНЫЙ ДОХОД</t>
  </si>
  <si>
    <t>1 05 00</t>
  </si>
  <si>
    <t>Налог, взимаемый в связи с применением упрощенной системы налогообложения</t>
  </si>
  <si>
    <t>1 05 01</t>
  </si>
  <si>
    <t>Налог, взимаемый с налогоплательщиков, выбравших в качестве объекта налогообложения доходы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</si>
  <si>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 </t>
  </si>
  <si>
    <t xml:space="preserve">Единый налог на вмененный доход для отдельных видов деятельности </t>
  </si>
  <si>
    <t>Налог, взимаемый в связи с применением патентной  системы налогообложения</t>
  </si>
  <si>
    <t>1 05 04</t>
  </si>
  <si>
    <t>НЕНАЛОГОВЫЕ ДОХОДЫ</t>
  </si>
  <si>
    <t>1 13 00</t>
  </si>
  <si>
    <t>ШТРАФЫ, САНКЦИИ, ВОЗМЕЩЕНИЕ УЩЕРБА</t>
  </si>
  <si>
    <t>1 16 00</t>
  </si>
  <si>
    <t>БЕЗВОЗМЕЗДНЫЕ ПОСТУПЛЕНИЯ</t>
  </si>
  <si>
    <t>2 00 00</t>
  </si>
  <si>
    <t>Наименование показателей</t>
  </si>
  <si>
    <t>ДОХОДЫ</t>
  </si>
  <si>
    <t>РАСХОДЫ</t>
  </si>
  <si>
    <t>Профицит (+), дефицит (-) бюджета</t>
  </si>
  <si>
    <t>Другие вопросы в области образования</t>
  </si>
  <si>
    <t>07 09</t>
  </si>
  <si>
    <t>Минимальный налог</t>
  </si>
  <si>
    <t>Пенсионное обеспечение</t>
  </si>
  <si>
    <t>ОХРАНА ОКРУЖАЮЩЕЙ СРЕДЫ</t>
  </si>
  <si>
    <t>06 00</t>
  </si>
  <si>
    <t>06 05</t>
  </si>
  <si>
    <t>Примечание</t>
  </si>
  <si>
    <t>УТВЕРЖДАЮ</t>
  </si>
  <si>
    <t>внутригородского муниципального образования</t>
  </si>
  <si>
    <t>Санкт-Петербурга муниципальный округ</t>
  </si>
  <si>
    <t xml:space="preserve">Васильевский 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</si>
  <si>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</si>
  <si>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Остаток бюджетных средств на счете бюджета МО на 01.01.2020 года</t>
  </si>
  <si>
    <t>Глава Местной администрации</t>
  </si>
  <si>
    <t>Д.В. Иванов</t>
  </si>
  <si>
    <t>Итого</t>
  </si>
  <si>
    <t xml:space="preserve">темп роста </t>
  </si>
  <si>
    <t>Остаток бюджетных средств на счете бюджета МО на 01.01.2021 года</t>
  </si>
  <si>
    <t>Прогнозируемый общий объём доходов и расходов на 2021 год</t>
  </si>
  <si>
    <t>1 16 02</t>
  </si>
  <si>
    <t>Административные штрафы, установленные законами субъектов Российской Федерации об административных правонарушениях</t>
  </si>
  <si>
    <t>1 16 10</t>
  </si>
  <si>
    <t>Платежи в целях возмещения причиненного ущерба (убытков)</t>
  </si>
  <si>
    <t>ПРОЧИЕ НЕНАЛОГОВЫЕ ДОХОДЫ</t>
  </si>
  <si>
    <t>1 17 00</t>
  </si>
  <si>
    <t>1 17 05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</si>
  <si>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</si>
  <si>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</si>
  <si>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2 02 10</t>
  </si>
  <si>
    <t>% 2021/2020</t>
  </si>
  <si>
    <t>ДОХОДЫ ОТ ОКАЗАНИЯ ПЛАТНЫХ УСЛУГ И КОМПЕНСАЦИИ ЗАТРАТ ГОСУДАРСТВА</t>
  </si>
  <si>
    <t>Прогнозируемый общий объём доходов бюджета на 2021 год</t>
  </si>
  <si>
    <t>Прогнозируемый общий объём расходов бюджета на 2021 год</t>
  </si>
  <si>
    <t xml:space="preserve">Очередной финансовый 2021 год (тыс. руб.)         </t>
  </si>
  <si>
    <t xml:space="preserve">Отклонение +/- (тыс. руб.)  </t>
  </si>
  <si>
    <t>Доля от общей суммы расходов на 2021  год (%)</t>
  </si>
  <si>
    <t>Доля от общей суммы доходов на 2021  год (%)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</si>
  <si>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</si>
  <si>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ПРИБЫЛЬ, ДОХОДЫ</t>
  </si>
  <si>
    <t xml:space="preserve"> 1 01 0200</t>
  </si>
  <si>
    <t xml:space="preserve">Текущий финансовый 2020 год (тыс. руб.)    проект     </t>
  </si>
  <si>
    <t xml:space="preserve">Текущий финансовый 2020 год  (тыс. руб.)  проект       </t>
  </si>
  <si>
    <t>10 03</t>
  </si>
  <si>
    <t>03 10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</si>
</sst>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/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center"/>
    </xf>
    <xf numFmtId="164" fontId="5" fillId="0" borderId="0" xfId="0" applyNumberFormat="1" applyFont="1"/>
    <xf numFmtId="0" fontId="7" fillId="2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7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workbookViewId="0">
      <selection activeCell="K14" sqref="K14"/>
    </sheetView>
  </sheetViews>
  <sheetFormatPr defaultRowHeight="12.75" x14ac:dyDescent="0.2"/>
  <cols>
    <col min="1" max="1" width="81.28515625" style="11" customWidth="1"/>
    <col min="2" max="2" width="13.85546875" style="3" customWidth="1"/>
    <col min="3" max="3" width="14.85546875" style="3" hidden="1" customWidth="1"/>
    <col min="4" max="4" width="14.7109375" style="3" customWidth="1"/>
    <col min="5" max="5" width="13.7109375" style="3" hidden="1" customWidth="1"/>
    <col min="6" max="6" width="14.85546875" style="3" hidden="1" customWidth="1"/>
    <col min="7" max="7" width="13.7109375" style="3" customWidth="1"/>
    <col min="8" max="8" width="0" style="32" hidden="1" customWidth="1"/>
    <col min="9" max="16384" width="9.140625" style="1"/>
  </cols>
  <sheetData>
    <row r="1" spans="1:8" x14ac:dyDescent="0.2">
      <c r="D1" s="43" t="s">
        <v>81</v>
      </c>
      <c r="E1" s="43"/>
      <c r="F1" s="43"/>
      <c r="G1" s="43"/>
      <c r="H1" s="35"/>
    </row>
    <row r="2" spans="1:8" x14ac:dyDescent="0.2">
      <c r="D2" s="45" t="s">
        <v>87</v>
      </c>
      <c r="E2" s="45"/>
      <c r="F2" s="45"/>
      <c r="G2" s="45"/>
      <c r="H2" s="35"/>
    </row>
    <row r="3" spans="1:8" x14ac:dyDescent="0.2">
      <c r="D3" s="46" t="s">
        <v>82</v>
      </c>
      <c r="E3" s="46"/>
      <c r="F3" s="46"/>
      <c r="G3" s="46"/>
      <c r="H3" s="35"/>
    </row>
    <row r="4" spans="1:8" x14ac:dyDescent="0.2">
      <c r="D4" s="44" t="s">
        <v>83</v>
      </c>
      <c r="E4" s="44"/>
      <c r="F4" s="44"/>
      <c r="G4" s="44"/>
      <c r="H4" s="35"/>
    </row>
    <row r="5" spans="1:8" x14ac:dyDescent="0.2">
      <c r="D5" s="47" t="s">
        <v>84</v>
      </c>
      <c r="E5" s="47"/>
      <c r="F5" s="47"/>
      <c r="G5" s="47"/>
      <c r="H5" s="35"/>
    </row>
    <row r="6" spans="1:8" x14ac:dyDescent="0.2">
      <c r="D6" s="8"/>
      <c r="E6" s="1"/>
      <c r="H6" s="35"/>
    </row>
    <row r="7" spans="1:8" x14ac:dyDescent="0.2">
      <c r="D7" s="7"/>
      <c r="E7" s="3" t="s">
        <v>88</v>
      </c>
      <c r="F7" s="1"/>
      <c r="G7" s="1"/>
      <c r="H7" s="35"/>
    </row>
    <row r="8" spans="1:8" x14ac:dyDescent="0.2">
      <c r="F8" s="1"/>
      <c r="G8" s="9"/>
      <c r="H8" s="35"/>
    </row>
    <row r="9" spans="1:8" x14ac:dyDescent="0.2">
      <c r="F9" s="1"/>
      <c r="G9" s="9"/>
      <c r="H9" s="35"/>
    </row>
    <row r="10" spans="1:8" ht="54.75" customHeight="1" x14ac:dyDescent="0.25">
      <c r="A10" s="39" t="s">
        <v>92</v>
      </c>
      <c r="B10" s="40"/>
      <c r="C10" s="40"/>
      <c r="D10" s="40"/>
      <c r="E10" s="40"/>
      <c r="F10" s="40"/>
      <c r="G10" s="40"/>
      <c r="H10" s="35"/>
    </row>
    <row r="11" spans="1:8" ht="51" x14ac:dyDescent="0.2">
      <c r="A11" s="41" t="s">
        <v>69</v>
      </c>
      <c r="B11" s="42"/>
      <c r="C11" s="18" t="s">
        <v>114</v>
      </c>
      <c r="D11" s="18" t="s">
        <v>107</v>
      </c>
      <c r="E11" s="18" t="s">
        <v>108</v>
      </c>
      <c r="F11" s="34" t="s">
        <v>103</v>
      </c>
      <c r="G11" s="5" t="s">
        <v>80</v>
      </c>
      <c r="H11" s="35"/>
    </row>
    <row r="12" spans="1:8" ht="21" customHeight="1" x14ac:dyDescent="0.2">
      <c r="A12" s="38" t="s">
        <v>86</v>
      </c>
      <c r="B12" s="38"/>
      <c r="C12" s="13">
        <v>6194.4</v>
      </c>
      <c r="D12" s="13">
        <v>6194.4</v>
      </c>
      <c r="E12" s="13"/>
      <c r="F12" s="13"/>
      <c r="G12" s="13"/>
      <c r="H12" s="35"/>
    </row>
    <row r="13" spans="1:8" ht="15" customHeight="1" x14ac:dyDescent="0.2">
      <c r="A13" s="38" t="s">
        <v>70</v>
      </c>
      <c r="B13" s="38"/>
      <c r="C13" s="13">
        <v>71686.7</v>
      </c>
      <c r="D13" s="13">
        <v>57172.5</v>
      </c>
      <c r="E13" s="13">
        <f>D13-C13</f>
        <v>-14514.199999999997</v>
      </c>
      <c r="F13" s="13">
        <f>D13/C13*100</f>
        <v>79.753287569381769</v>
      </c>
      <c r="G13" s="13"/>
      <c r="H13" s="35"/>
    </row>
    <row r="14" spans="1:8" ht="17.25" customHeight="1" x14ac:dyDescent="0.2">
      <c r="A14" s="38" t="s">
        <v>71</v>
      </c>
      <c r="B14" s="38"/>
      <c r="C14" s="13">
        <v>71686.7</v>
      </c>
      <c r="D14" s="13">
        <v>59052.4</v>
      </c>
      <c r="E14" s="13">
        <f>D14-C14</f>
        <v>-12634.299999999996</v>
      </c>
      <c r="F14" s="13">
        <f>D14/C14*100</f>
        <v>82.375670800859851</v>
      </c>
      <c r="G14" s="13"/>
      <c r="H14" s="35"/>
    </row>
    <row r="15" spans="1:8" ht="17.25" customHeight="1" x14ac:dyDescent="0.2">
      <c r="A15" s="38" t="s">
        <v>72</v>
      </c>
      <c r="B15" s="38"/>
      <c r="C15" s="13">
        <f>C13-C14</f>
        <v>0</v>
      </c>
      <c r="D15" s="13">
        <f>D13-D14</f>
        <v>-1879.9000000000015</v>
      </c>
      <c r="E15" s="13">
        <f>D15-C15</f>
        <v>-1879.9000000000015</v>
      </c>
      <c r="F15" s="13"/>
      <c r="G15" s="13"/>
      <c r="H15" s="35"/>
    </row>
    <row r="16" spans="1:8" ht="16.5" customHeight="1" x14ac:dyDescent="0.2">
      <c r="A16" s="38" t="s">
        <v>91</v>
      </c>
      <c r="B16" s="38"/>
      <c r="C16" s="13">
        <f>C12+C15</f>
        <v>6194.4</v>
      </c>
      <c r="D16" s="13">
        <f>C16+D15</f>
        <v>4314.4999999999982</v>
      </c>
      <c r="E16" s="13"/>
      <c r="F16" s="13"/>
      <c r="G16" s="13"/>
      <c r="H16" s="35"/>
    </row>
    <row r="17" spans="1:10" ht="21.75" customHeight="1" x14ac:dyDescent="0.2">
      <c r="A17" s="37" t="s">
        <v>105</v>
      </c>
      <c r="B17" s="37"/>
      <c r="C17" s="37"/>
      <c r="D17" s="37"/>
      <c r="E17" s="37"/>
      <c r="F17" s="37"/>
      <c r="G17" s="37"/>
    </row>
    <row r="18" spans="1:10" ht="54" customHeight="1" x14ac:dyDescent="0.2">
      <c r="A18" s="19" t="s">
        <v>49</v>
      </c>
      <c r="B18" s="4" t="s">
        <v>50</v>
      </c>
      <c r="C18" s="18" t="s">
        <v>115</v>
      </c>
      <c r="D18" s="18" t="s">
        <v>107</v>
      </c>
      <c r="E18" s="18" t="s">
        <v>108</v>
      </c>
      <c r="F18" s="34" t="s">
        <v>103</v>
      </c>
      <c r="G18" s="4" t="s">
        <v>110</v>
      </c>
      <c r="H18" s="32" t="s">
        <v>90</v>
      </c>
    </row>
    <row r="19" spans="1:10" ht="20.25" customHeight="1" x14ac:dyDescent="0.2">
      <c r="A19" s="20" t="s">
        <v>70</v>
      </c>
      <c r="B19" s="19"/>
      <c r="C19" s="21">
        <f>C20+C38</f>
        <v>71686.7</v>
      </c>
      <c r="D19" s="21">
        <f>D20+D38</f>
        <v>57172.5</v>
      </c>
      <c r="E19" s="13">
        <f t="shared" ref="E19:E39" si="0">D19-C19</f>
        <v>-14514.199999999997</v>
      </c>
      <c r="F19" s="13">
        <f t="shared" ref="F19:F39" si="1">D19/C19*100</f>
        <v>79.753287569381769</v>
      </c>
      <c r="G19" s="13">
        <f>G21+G31+G38</f>
        <v>100</v>
      </c>
      <c r="H19" s="32">
        <f>100-(C19/D19*100)</f>
        <v>-25.386680659407929</v>
      </c>
    </row>
    <row r="20" spans="1:10" ht="19.5" customHeight="1" x14ac:dyDescent="0.2">
      <c r="A20" s="12" t="s">
        <v>51</v>
      </c>
      <c r="B20" s="22" t="s">
        <v>52</v>
      </c>
      <c r="C20" s="14">
        <f>C21+C31</f>
        <v>55308.9</v>
      </c>
      <c r="D20" s="14">
        <f>D21+D31</f>
        <v>30139.200000000001</v>
      </c>
      <c r="E20" s="13">
        <f t="shared" si="0"/>
        <v>-25169.7</v>
      </c>
      <c r="F20" s="13">
        <f t="shared" si="1"/>
        <v>54.492495782776373</v>
      </c>
      <c r="G20" s="13">
        <f>D20/D19*100</f>
        <v>52.71625344352617</v>
      </c>
      <c r="H20" s="32">
        <f t="shared" ref="H20:H70" si="2">100-(C20/D20*100)</f>
        <v>-83.511506609332685</v>
      </c>
    </row>
    <row r="21" spans="1:10" ht="19.5" customHeight="1" x14ac:dyDescent="0.2">
      <c r="A21" s="12" t="s">
        <v>53</v>
      </c>
      <c r="B21" s="4"/>
      <c r="C21" s="14">
        <f>C24</f>
        <v>51052.5</v>
      </c>
      <c r="D21" s="14">
        <f>D22</f>
        <v>29898</v>
      </c>
      <c r="E21" s="13">
        <f t="shared" si="0"/>
        <v>-21154.5</v>
      </c>
      <c r="F21" s="13">
        <f t="shared" si="1"/>
        <v>58.56324371970031</v>
      </c>
      <c r="G21" s="13">
        <f>D21/D19*100</f>
        <v>52.294372294372295</v>
      </c>
      <c r="H21" s="32">
        <f t="shared" si="2"/>
        <v>-70.755568934376896</v>
      </c>
    </row>
    <row r="22" spans="1:10" ht="19.5" customHeight="1" x14ac:dyDescent="0.2">
      <c r="A22" s="33" t="s">
        <v>112</v>
      </c>
      <c r="B22" s="22" t="s">
        <v>52</v>
      </c>
      <c r="C22" s="14">
        <v>0</v>
      </c>
      <c r="D22" s="14">
        <f>D23</f>
        <v>29898</v>
      </c>
      <c r="E22" s="13">
        <f t="shared" si="0"/>
        <v>29898</v>
      </c>
      <c r="F22" s="13"/>
      <c r="G22" s="13">
        <f>D22/D19*100</f>
        <v>52.294372294372295</v>
      </c>
    </row>
    <row r="23" spans="1:10" ht="52.5" customHeight="1" x14ac:dyDescent="0.2">
      <c r="A23" s="33" t="s">
        <v>111</v>
      </c>
      <c r="B23" s="36" t="s">
        <v>113</v>
      </c>
      <c r="C23" s="14">
        <v>0</v>
      </c>
      <c r="D23" s="14">
        <v>29898</v>
      </c>
      <c r="E23" s="13">
        <f t="shared" si="0"/>
        <v>29898</v>
      </c>
      <c r="F23" s="13"/>
      <c r="G23" s="13">
        <f>D23/D19*100</f>
        <v>52.294372294372295</v>
      </c>
    </row>
    <row r="24" spans="1:10" ht="15" customHeight="1" x14ac:dyDescent="0.2">
      <c r="A24" s="12" t="s">
        <v>54</v>
      </c>
      <c r="B24" s="4" t="s">
        <v>55</v>
      </c>
      <c r="C24" s="14">
        <f>C25+C28+C29</f>
        <v>51052.5</v>
      </c>
      <c r="D24" s="14">
        <f>D25+D28+D29+D30</f>
        <v>0</v>
      </c>
      <c r="E24" s="13">
        <f t="shared" si="0"/>
        <v>-51052.5</v>
      </c>
      <c r="F24" s="13">
        <f t="shared" si="1"/>
        <v>0</v>
      </c>
      <c r="G24" s="13">
        <f>D24/D19*100</f>
        <v>0</v>
      </c>
      <c r="H24" s="32" t="e">
        <f t="shared" si="2"/>
        <v>#DIV/0!</v>
      </c>
    </row>
    <row r="25" spans="1:10" ht="16.5" customHeight="1" x14ac:dyDescent="0.2">
      <c r="A25" s="23" t="s">
        <v>56</v>
      </c>
      <c r="B25" s="4" t="s">
        <v>57</v>
      </c>
      <c r="C25" s="14">
        <f>C26+C27+C30</f>
        <v>34380</v>
      </c>
      <c r="D25" s="14">
        <f>D26+D27</f>
        <v>0</v>
      </c>
      <c r="E25" s="13">
        <f t="shared" si="0"/>
        <v>-34380</v>
      </c>
      <c r="F25" s="13">
        <f t="shared" si="1"/>
        <v>0</v>
      </c>
      <c r="G25" s="13">
        <f>D25/D19*100</f>
        <v>0</v>
      </c>
      <c r="H25" s="32" t="e">
        <f t="shared" si="2"/>
        <v>#DIV/0!</v>
      </c>
    </row>
    <row r="26" spans="1:10" ht="16.5" customHeight="1" x14ac:dyDescent="0.2">
      <c r="A26" s="10" t="s">
        <v>58</v>
      </c>
      <c r="B26" s="4" t="s">
        <v>57</v>
      </c>
      <c r="C26" s="14">
        <v>20400</v>
      </c>
      <c r="D26" s="14">
        <v>0</v>
      </c>
      <c r="E26" s="13">
        <f t="shared" si="0"/>
        <v>-20400</v>
      </c>
      <c r="F26" s="13">
        <f t="shared" si="1"/>
        <v>0</v>
      </c>
      <c r="G26" s="13">
        <f>D26/D19*100</f>
        <v>0</v>
      </c>
      <c r="H26" s="32" t="e">
        <f t="shared" si="2"/>
        <v>#DIV/0!</v>
      </c>
    </row>
    <row r="27" spans="1:10" ht="38.25" customHeight="1" x14ac:dyDescent="0.2">
      <c r="A27" s="2" t="s">
        <v>59</v>
      </c>
      <c r="B27" s="4" t="s">
        <v>57</v>
      </c>
      <c r="C27" s="14">
        <v>13980</v>
      </c>
      <c r="D27" s="14">
        <v>0</v>
      </c>
      <c r="E27" s="13">
        <f t="shared" si="0"/>
        <v>-13980</v>
      </c>
      <c r="F27" s="13">
        <f t="shared" si="1"/>
        <v>0</v>
      </c>
      <c r="G27" s="13">
        <f>D27/D19*100</f>
        <v>0</v>
      </c>
      <c r="H27" s="32" t="e">
        <f t="shared" si="2"/>
        <v>#DIV/0!</v>
      </c>
    </row>
    <row r="28" spans="1:10" ht="21.75" customHeight="1" x14ac:dyDescent="0.2">
      <c r="A28" s="12" t="s">
        <v>60</v>
      </c>
      <c r="B28" s="4">
        <v>10502</v>
      </c>
      <c r="C28" s="14">
        <v>13772.5</v>
      </c>
      <c r="D28" s="14">
        <v>0</v>
      </c>
      <c r="E28" s="13">
        <f t="shared" si="0"/>
        <v>-13772.5</v>
      </c>
      <c r="F28" s="13">
        <f t="shared" si="1"/>
        <v>0</v>
      </c>
      <c r="G28" s="13">
        <f>D28/D19*100</f>
        <v>0</v>
      </c>
      <c r="H28" s="32">
        <v>0</v>
      </c>
      <c r="J28" s="29"/>
    </row>
    <row r="29" spans="1:10" ht="21.75" customHeight="1" x14ac:dyDescent="0.2">
      <c r="A29" s="24" t="s">
        <v>61</v>
      </c>
      <c r="B29" s="4" t="s">
        <v>62</v>
      </c>
      <c r="C29" s="14">
        <v>2900</v>
      </c>
      <c r="D29" s="14">
        <v>0</v>
      </c>
      <c r="E29" s="13">
        <f t="shared" si="0"/>
        <v>-2900</v>
      </c>
      <c r="F29" s="13">
        <f t="shared" si="1"/>
        <v>0</v>
      </c>
      <c r="G29" s="13">
        <f>D29/D19*100</f>
        <v>0</v>
      </c>
      <c r="H29" s="32" t="e">
        <f t="shared" si="2"/>
        <v>#DIV/0!</v>
      </c>
    </row>
    <row r="30" spans="1:10" ht="19.5" customHeight="1" x14ac:dyDescent="0.2">
      <c r="A30" s="24" t="s">
        <v>75</v>
      </c>
      <c r="B30" s="4" t="s">
        <v>57</v>
      </c>
      <c r="C30" s="14">
        <v>0</v>
      </c>
      <c r="D30" s="14">
        <v>0</v>
      </c>
      <c r="E30" s="13">
        <f t="shared" si="0"/>
        <v>0</v>
      </c>
      <c r="F30" s="13">
        <v>0</v>
      </c>
      <c r="G30" s="13">
        <v>0</v>
      </c>
      <c r="H30" s="32">
        <v>0</v>
      </c>
    </row>
    <row r="31" spans="1:10" ht="16.5" customHeight="1" x14ac:dyDescent="0.2">
      <c r="A31" s="12" t="s">
        <v>63</v>
      </c>
      <c r="B31" s="4"/>
      <c r="C31" s="25">
        <f>C32+C33+C36</f>
        <v>4256.3999999999996</v>
      </c>
      <c r="D31" s="25">
        <f>D32+D33+D36</f>
        <v>241.2</v>
      </c>
      <c r="E31" s="13">
        <f t="shared" si="0"/>
        <v>-4015.2</v>
      </c>
      <c r="F31" s="13">
        <f t="shared" si="1"/>
        <v>5.6667606427967296</v>
      </c>
      <c r="G31" s="13">
        <f>D31/D19*100</f>
        <v>0.42188114915387642</v>
      </c>
      <c r="H31" s="32">
        <f t="shared" si="2"/>
        <v>-1664.676616915423</v>
      </c>
    </row>
    <row r="32" spans="1:10" ht="16.5" customHeight="1" x14ac:dyDescent="0.2">
      <c r="A32" s="12" t="s">
        <v>104</v>
      </c>
      <c r="B32" s="4" t="s">
        <v>64</v>
      </c>
      <c r="C32" s="14">
        <v>25</v>
      </c>
      <c r="D32" s="14">
        <v>25.7</v>
      </c>
      <c r="E32" s="13">
        <f t="shared" si="0"/>
        <v>0.69999999999999929</v>
      </c>
      <c r="F32" s="13">
        <f t="shared" si="1"/>
        <v>102.8</v>
      </c>
      <c r="G32" s="13">
        <f>D32/D19*100</f>
        <v>4.4951681315317682E-2</v>
      </c>
      <c r="H32" s="32">
        <f t="shared" si="2"/>
        <v>2.7237354085603158</v>
      </c>
    </row>
    <row r="33" spans="1:14" ht="17.25" customHeight="1" x14ac:dyDescent="0.2">
      <c r="A33" s="12" t="s">
        <v>65</v>
      </c>
      <c r="B33" s="4" t="s">
        <v>66</v>
      </c>
      <c r="C33" s="14">
        <f>C34+C35</f>
        <v>4226.2</v>
      </c>
      <c r="D33" s="14">
        <f>D34+D35</f>
        <v>214.5</v>
      </c>
      <c r="E33" s="13">
        <f t="shared" si="0"/>
        <v>-4011.7</v>
      </c>
      <c r="F33" s="13">
        <f t="shared" si="1"/>
        <v>5.0754815200416452</v>
      </c>
      <c r="G33" s="13">
        <f>D33/D19*100</f>
        <v>0.37518037518037517</v>
      </c>
      <c r="H33" s="32">
        <f t="shared" si="2"/>
        <v>-1870.2564102564099</v>
      </c>
    </row>
    <row r="34" spans="1:14" ht="31.5" customHeight="1" x14ac:dyDescent="0.2">
      <c r="A34" s="33" t="s">
        <v>94</v>
      </c>
      <c r="B34" s="4" t="s">
        <v>93</v>
      </c>
      <c r="C34" s="14">
        <v>4023.2</v>
      </c>
      <c r="D34" s="14">
        <v>0.7</v>
      </c>
      <c r="E34" s="13">
        <f t="shared" si="0"/>
        <v>-4022.5</v>
      </c>
      <c r="F34" s="13">
        <f t="shared" si="1"/>
        <v>1.7399085305229666E-2</v>
      </c>
      <c r="G34" s="13">
        <f>D34/D19*100</f>
        <v>1.2243648607284969E-3</v>
      </c>
      <c r="H34" s="32">
        <f t="shared" si="2"/>
        <v>-574642.85714285716</v>
      </c>
    </row>
    <row r="35" spans="1:14" ht="21" customHeight="1" x14ac:dyDescent="0.2">
      <c r="A35" s="33" t="s">
        <v>96</v>
      </c>
      <c r="B35" s="4" t="s">
        <v>95</v>
      </c>
      <c r="C35" s="14">
        <v>203</v>
      </c>
      <c r="D35" s="14">
        <v>213.8</v>
      </c>
      <c r="E35" s="13">
        <f t="shared" si="0"/>
        <v>10.800000000000011</v>
      </c>
      <c r="F35" s="13">
        <f t="shared" si="1"/>
        <v>105.32019704433498</v>
      </c>
      <c r="G35" s="13">
        <f>D35/D19*100</f>
        <v>0.3739560103196467</v>
      </c>
    </row>
    <row r="36" spans="1:14" ht="20.25" customHeight="1" x14ac:dyDescent="0.2">
      <c r="A36" s="33" t="s">
        <v>97</v>
      </c>
      <c r="B36" s="4" t="s">
        <v>98</v>
      </c>
      <c r="C36" s="14">
        <f>C37</f>
        <v>5.2</v>
      </c>
      <c r="D36" s="14">
        <f>D37</f>
        <v>1</v>
      </c>
      <c r="E36" s="13">
        <f t="shared" si="0"/>
        <v>-4.2</v>
      </c>
      <c r="F36" s="13">
        <f t="shared" si="1"/>
        <v>19.23076923076923</v>
      </c>
      <c r="G36" s="13">
        <f>D36/D19*100</f>
        <v>1.7490926581835674E-3</v>
      </c>
      <c r="H36" s="32">
        <f t="shared" si="2"/>
        <v>-420</v>
      </c>
    </row>
    <row r="37" spans="1:14" ht="19.5" customHeight="1" x14ac:dyDescent="0.2">
      <c r="A37" s="33" t="s">
        <v>100</v>
      </c>
      <c r="B37" s="4" t="s">
        <v>99</v>
      </c>
      <c r="C37" s="14">
        <v>5.2</v>
      </c>
      <c r="D37" s="14">
        <v>1</v>
      </c>
      <c r="E37" s="13">
        <f t="shared" si="0"/>
        <v>-4.2</v>
      </c>
      <c r="F37" s="13">
        <f t="shared" si="1"/>
        <v>19.23076923076923</v>
      </c>
      <c r="G37" s="13">
        <f>D37/D19*100</f>
        <v>1.7490926581835674E-3</v>
      </c>
      <c r="H37" s="32">
        <f t="shared" si="2"/>
        <v>-420</v>
      </c>
    </row>
    <row r="38" spans="1:14" ht="21" customHeight="1" x14ac:dyDescent="0.2">
      <c r="A38" s="12" t="s">
        <v>67</v>
      </c>
      <c r="B38" s="4" t="s">
        <v>68</v>
      </c>
      <c r="C38" s="14">
        <f>C39</f>
        <v>16377.8</v>
      </c>
      <c r="D38" s="14">
        <f>D39</f>
        <v>27033.3</v>
      </c>
      <c r="E38" s="13">
        <f t="shared" si="0"/>
        <v>10655.5</v>
      </c>
      <c r="F38" s="13">
        <f t="shared" si="1"/>
        <v>165.06063085396084</v>
      </c>
      <c r="G38" s="13">
        <f>D38/D19*100</f>
        <v>47.28374655647383</v>
      </c>
      <c r="H38" s="32">
        <f t="shared" si="2"/>
        <v>39.416201499631931</v>
      </c>
    </row>
    <row r="39" spans="1:14" ht="24" customHeight="1" x14ac:dyDescent="0.2">
      <c r="A39" s="33" t="s">
        <v>101</v>
      </c>
      <c r="B39" s="4" t="s">
        <v>102</v>
      </c>
      <c r="C39" s="13">
        <v>16377.8</v>
      </c>
      <c r="D39" s="14">
        <v>27033.3</v>
      </c>
      <c r="E39" s="13">
        <f t="shared" si="0"/>
        <v>10655.5</v>
      </c>
      <c r="F39" s="13">
        <f t="shared" si="1"/>
        <v>165.06063085396084</v>
      </c>
      <c r="G39" s="13">
        <f>D39/D19*100</f>
        <v>47.28374655647383</v>
      </c>
      <c r="H39" s="32">
        <f t="shared" si="2"/>
        <v>39.416201499631931</v>
      </c>
    </row>
    <row r="40" spans="1:14" ht="28.5" customHeight="1" x14ac:dyDescent="0.2">
      <c r="A40" s="37" t="s">
        <v>106</v>
      </c>
      <c r="B40" s="37"/>
      <c r="C40" s="37"/>
      <c r="D40" s="37"/>
      <c r="E40" s="37"/>
      <c r="F40" s="37"/>
      <c r="G40" s="37"/>
      <c r="H40" s="32">
        <v>0</v>
      </c>
    </row>
    <row r="41" spans="1:14" ht="56.25" customHeight="1" x14ac:dyDescent="0.2">
      <c r="A41" s="5" t="s">
        <v>0</v>
      </c>
      <c r="B41" s="5" t="s">
        <v>24</v>
      </c>
      <c r="C41" s="18" t="s">
        <v>115</v>
      </c>
      <c r="D41" s="18" t="s">
        <v>107</v>
      </c>
      <c r="E41" s="18" t="s">
        <v>108</v>
      </c>
      <c r="F41" s="34" t="s">
        <v>103</v>
      </c>
      <c r="G41" s="4" t="s">
        <v>109</v>
      </c>
      <c r="H41" s="32">
        <v>0</v>
      </c>
    </row>
    <row r="42" spans="1:14" x14ac:dyDescent="0.2">
      <c r="A42" s="10" t="s">
        <v>1</v>
      </c>
      <c r="B42" s="5" t="s">
        <v>26</v>
      </c>
      <c r="C42" s="26">
        <f>C46+C43+C44+C45+C47</f>
        <v>17500.899999999998</v>
      </c>
      <c r="D42" s="26">
        <f>D46+D43+D44+D45+D47</f>
        <v>18259.5</v>
      </c>
      <c r="E42" s="26">
        <f>E46+E43+E44+E45+E47</f>
        <v>758.59999999999968</v>
      </c>
      <c r="F42" s="15">
        <f>D42/C42*100</f>
        <v>104.33463421881162</v>
      </c>
      <c r="G42" s="13">
        <f>D42/D70*100</f>
        <v>30.920843183342246</v>
      </c>
      <c r="H42" s="32">
        <f t="shared" si="2"/>
        <v>4.1545496864645912</v>
      </c>
      <c r="J42" s="29">
        <f>C43+C44+C45-1893.7</f>
        <v>15295.399999999998</v>
      </c>
      <c r="L42" s="29">
        <f>D43+D44+D45</f>
        <v>17944.7</v>
      </c>
      <c r="M42" s="29">
        <f>L42-1966.8</f>
        <v>15977.900000000001</v>
      </c>
    </row>
    <row r="43" spans="1:14" ht="24" customHeight="1" x14ac:dyDescent="0.2">
      <c r="A43" s="10" t="s">
        <v>2</v>
      </c>
      <c r="B43" s="5" t="s">
        <v>25</v>
      </c>
      <c r="C43" s="15">
        <v>1348.6</v>
      </c>
      <c r="D43" s="15">
        <v>1445.8</v>
      </c>
      <c r="E43" s="15">
        <f>D43-C43</f>
        <v>97.200000000000045</v>
      </c>
      <c r="F43" s="15">
        <f>D43/C43*100</f>
        <v>107.20747441791487</v>
      </c>
      <c r="G43" s="13">
        <f>D43/D70*100</f>
        <v>2.4483340219872516</v>
      </c>
      <c r="H43" s="32">
        <f t="shared" si="2"/>
        <v>6.7229215659150583</v>
      </c>
    </row>
    <row r="44" spans="1:14" ht="25.5" x14ac:dyDescent="0.2">
      <c r="A44" s="10" t="s">
        <v>3</v>
      </c>
      <c r="B44" s="5" t="s">
        <v>27</v>
      </c>
      <c r="C44" s="16">
        <v>1748.3</v>
      </c>
      <c r="D44" s="16">
        <v>1825.3</v>
      </c>
      <c r="E44" s="15">
        <f>D44-C44</f>
        <v>77</v>
      </c>
      <c r="F44" s="15">
        <f t="shared" ref="F44:F70" si="3">D44/C44*100</f>
        <v>104.404278441915</v>
      </c>
      <c r="G44" s="13">
        <f>D44/D70*100</f>
        <v>3.0909836010052083</v>
      </c>
      <c r="H44" s="32">
        <f t="shared" si="2"/>
        <v>4.2184846326631202</v>
      </c>
      <c r="M44" s="1">
        <f>M42/J42*100</f>
        <v>104.46212586790801</v>
      </c>
      <c r="N44" s="29">
        <f>M44-100</f>
        <v>4.4621258679080142</v>
      </c>
    </row>
    <row r="45" spans="1:14" ht="31.5" customHeight="1" x14ac:dyDescent="0.2">
      <c r="A45" s="10" t="s">
        <v>23</v>
      </c>
      <c r="B45" s="5" t="s">
        <v>28</v>
      </c>
      <c r="C45" s="16">
        <v>14092.2</v>
      </c>
      <c r="D45" s="16">
        <v>14673.6</v>
      </c>
      <c r="E45" s="15">
        <f>D45-C45</f>
        <v>581.39999999999964</v>
      </c>
      <c r="F45" s="15">
        <f t="shared" si="3"/>
        <v>104.12568655000638</v>
      </c>
      <c r="G45" s="13">
        <f>D45/D70*100</f>
        <v>24.848439690850835</v>
      </c>
      <c r="H45" s="32">
        <f t="shared" si="2"/>
        <v>3.9622178606476837</v>
      </c>
      <c r="K45" s="29"/>
    </row>
    <row r="46" spans="1:14" ht="18.75" customHeight="1" x14ac:dyDescent="0.2">
      <c r="A46" s="10" t="s">
        <v>4</v>
      </c>
      <c r="B46" s="5" t="s">
        <v>29</v>
      </c>
      <c r="C46" s="16">
        <v>100</v>
      </c>
      <c r="D46" s="16">
        <v>95.7</v>
      </c>
      <c r="E46" s="15">
        <f>D46-C46</f>
        <v>-4.2999999999999972</v>
      </c>
      <c r="F46" s="15">
        <f t="shared" si="3"/>
        <v>95.7</v>
      </c>
      <c r="G46" s="13">
        <f>D46/D70*100</f>
        <v>0.16205945905670216</v>
      </c>
      <c r="H46" s="32">
        <f t="shared" si="2"/>
        <v>-4.4932079414838029</v>
      </c>
    </row>
    <row r="47" spans="1:14" ht="19.5" customHeight="1" x14ac:dyDescent="0.2">
      <c r="A47" s="10" t="s">
        <v>5</v>
      </c>
      <c r="B47" s="5" t="s">
        <v>30</v>
      </c>
      <c r="C47" s="16">
        <v>211.8</v>
      </c>
      <c r="D47" s="16">
        <v>219.1</v>
      </c>
      <c r="E47" s="15">
        <f t="shared" ref="E47" si="4">D47-C47</f>
        <v>7.2999999999999829</v>
      </c>
      <c r="F47" s="15">
        <f t="shared" si="3"/>
        <v>103.44664778092539</v>
      </c>
      <c r="G47" s="13">
        <f>D47/D70*100</f>
        <v>0.37102641044225121</v>
      </c>
      <c r="H47" s="32">
        <f t="shared" si="2"/>
        <v>3.3318119580100358</v>
      </c>
      <c r="I47" s="29">
        <f>C47+C48+C50+C54+C56+C58+C61+C68</f>
        <v>35776.400000000001</v>
      </c>
      <c r="J47" s="29">
        <f>D47+D48+D50+D54+D56+D58+D61+D68</f>
        <v>20458.5</v>
      </c>
      <c r="K47" s="32">
        <f>100-(I47/J47*100)</f>
        <v>-74.873035657550645</v>
      </c>
      <c r="L47" s="29">
        <f>J47-I47</f>
        <v>-15317.900000000001</v>
      </c>
    </row>
    <row r="48" spans="1:14" ht="24.75" customHeight="1" x14ac:dyDescent="0.2">
      <c r="A48" s="10" t="s">
        <v>6</v>
      </c>
      <c r="B48" s="5" t="s">
        <v>31</v>
      </c>
      <c r="C48" s="17">
        <v>57.6</v>
      </c>
      <c r="D48" s="17">
        <f>D49</f>
        <v>60.3</v>
      </c>
      <c r="E48" s="17">
        <f>E49</f>
        <v>2.6999999999999957</v>
      </c>
      <c r="F48" s="15">
        <f t="shared" si="3"/>
        <v>104.6875</v>
      </c>
      <c r="G48" s="13">
        <f>D48/D70*100</f>
        <v>0.10211269990720105</v>
      </c>
      <c r="H48" s="32">
        <f t="shared" si="2"/>
        <v>4.4776119402985017</v>
      </c>
    </row>
    <row r="49" spans="1:13" ht="32.25" customHeight="1" x14ac:dyDescent="0.2">
      <c r="A49" s="10" t="s">
        <v>7</v>
      </c>
      <c r="B49" s="5" t="s">
        <v>117</v>
      </c>
      <c r="C49" s="16">
        <v>57.6</v>
      </c>
      <c r="D49" s="16">
        <v>60.3</v>
      </c>
      <c r="E49" s="15">
        <f>D49-C49</f>
        <v>2.6999999999999957</v>
      </c>
      <c r="F49" s="15">
        <f t="shared" si="3"/>
        <v>104.6875</v>
      </c>
      <c r="G49" s="13">
        <f>D49/D70*100</f>
        <v>0.10211269990720105</v>
      </c>
      <c r="H49" s="32">
        <f t="shared" si="2"/>
        <v>4.4776119402985017</v>
      </c>
      <c r="K49" s="1">
        <f>I47/J47*100</f>
        <v>174.87303565755064</v>
      </c>
      <c r="L49" s="1">
        <f>100-82.3</f>
        <v>17.700000000000003</v>
      </c>
    </row>
    <row r="50" spans="1:13" ht="17.25" customHeight="1" x14ac:dyDescent="0.2">
      <c r="A50" s="10" t="s">
        <v>18</v>
      </c>
      <c r="B50" s="5" t="s">
        <v>32</v>
      </c>
      <c r="C50" s="16">
        <f>C51+C52</f>
        <v>179.5</v>
      </c>
      <c r="D50" s="16">
        <f>D51+D52</f>
        <v>197</v>
      </c>
      <c r="E50" s="16">
        <f>E51+E52</f>
        <v>17.499999999999989</v>
      </c>
      <c r="F50" s="15">
        <f t="shared" si="3"/>
        <v>109.74930362116993</v>
      </c>
      <c r="G50" s="13">
        <f>D50/D70*100</f>
        <v>0.33360202125569827</v>
      </c>
      <c r="H50" s="32">
        <f t="shared" si="2"/>
        <v>8.8832487309644677</v>
      </c>
      <c r="K50" s="29">
        <f>D45+D44+D43-1898.3</f>
        <v>16046.400000000001</v>
      </c>
    </row>
    <row r="51" spans="1:13" ht="15.75" customHeight="1" x14ac:dyDescent="0.2">
      <c r="A51" s="10" t="s">
        <v>19</v>
      </c>
      <c r="B51" s="5" t="s">
        <v>33</v>
      </c>
      <c r="C51" s="16">
        <v>179.5</v>
      </c>
      <c r="D51" s="16">
        <v>191.2</v>
      </c>
      <c r="E51" s="15">
        <f>D51-C51</f>
        <v>11.699999999999989</v>
      </c>
      <c r="F51" s="15">
        <f t="shared" si="3"/>
        <v>106.51810584958217</v>
      </c>
      <c r="G51" s="13">
        <f>D51/D70*100</f>
        <v>0.32378023585832238</v>
      </c>
      <c r="H51" s="32">
        <f t="shared" si="2"/>
        <v>6.1192468619246796</v>
      </c>
    </row>
    <row r="52" spans="1:13" x14ac:dyDescent="0.2">
      <c r="A52" s="10" t="s">
        <v>22</v>
      </c>
      <c r="B52" s="5" t="s">
        <v>34</v>
      </c>
      <c r="C52" s="16">
        <v>0</v>
      </c>
      <c r="D52" s="16">
        <v>5.8</v>
      </c>
      <c r="E52" s="15">
        <f>D52-C52</f>
        <v>5.8</v>
      </c>
      <c r="F52" s="15"/>
      <c r="G52" s="13"/>
      <c r="H52" s="32">
        <f t="shared" si="2"/>
        <v>100</v>
      </c>
    </row>
    <row r="53" spans="1:13" x14ac:dyDescent="0.2">
      <c r="A53" s="10" t="s">
        <v>8</v>
      </c>
      <c r="B53" s="5" t="s">
        <v>35</v>
      </c>
      <c r="C53" s="16">
        <f>C54+C55</f>
        <v>32787.1</v>
      </c>
      <c r="D53" s="16">
        <f>D54+D55</f>
        <v>19175.300000000003</v>
      </c>
      <c r="E53" s="16">
        <f>E54+E55</f>
        <v>-13611.8</v>
      </c>
      <c r="F53" s="15">
        <f t="shared" si="3"/>
        <v>58.484281927953383</v>
      </c>
      <c r="G53" s="13">
        <f>D53/D70*100</f>
        <v>32.471669229362398</v>
      </c>
      <c r="H53" s="32">
        <f t="shared" si="2"/>
        <v>-70.986112342440492</v>
      </c>
    </row>
    <row r="54" spans="1:13" ht="15.75" customHeight="1" x14ac:dyDescent="0.2">
      <c r="A54" s="10" t="s">
        <v>9</v>
      </c>
      <c r="B54" s="5" t="s">
        <v>36</v>
      </c>
      <c r="C54" s="16">
        <v>25854.7</v>
      </c>
      <c r="D54" s="16">
        <v>12018.7</v>
      </c>
      <c r="E54" s="15">
        <f>D54-C54</f>
        <v>-13836</v>
      </c>
      <c r="F54" s="15">
        <f t="shared" si="3"/>
        <v>46.485551949935605</v>
      </c>
      <c r="G54" s="13">
        <f>D54/D70*100</f>
        <v>20.352602095765793</v>
      </c>
      <c r="H54" s="32">
        <f t="shared" si="2"/>
        <v>-115.12060372586052</v>
      </c>
    </row>
    <row r="55" spans="1:13" ht="18" customHeight="1" x14ac:dyDescent="0.2">
      <c r="A55" s="10" t="s">
        <v>20</v>
      </c>
      <c r="B55" s="5" t="s">
        <v>37</v>
      </c>
      <c r="C55" s="16">
        <v>6932.4</v>
      </c>
      <c r="D55" s="16">
        <v>7156.6</v>
      </c>
      <c r="E55" s="15">
        <f>D55-C55</f>
        <v>224.20000000000073</v>
      </c>
      <c r="F55" s="15">
        <f t="shared" si="3"/>
        <v>103.23408920431598</v>
      </c>
      <c r="G55" s="13">
        <f>D55/D70*100</f>
        <v>12.1190671335966</v>
      </c>
      <c r="H55" s="32">
        <f t="shared" si="2"/>
        <v>3.1327725456222311</v>
      </c>
    </row>
    <row r="56" spans="1:13" x14ac:dyDescent="0.2">
      <c r="A56" s="10" t="s">
        <v>77</v>
      </c>
      <c r="B56" s="6" t="s">
        <v>78</v>
      </c>
      <c r="C56" s="16">
        <f>C57</f>
        <v>40.200000000000003</v>
      </c>
      <c r="D56" s="16">
        <f>D57</f>
        <v>11.2</v>
      </c>
      <c r="E56" s="16">
        <f>E57</f>
        <v>-29.000000000000004</v>
      </c>
      <c r="F56" s="15">
        <v>0</v>
      </c>
      <c r="G56" s="13">
        <f>D56/D70*100</f>
        <v>1.8966206284587922E-2</v>
      </c>
      <c r="H56" s="32">
        <f t="shared" si="2"/>
        <v>-258.9285714285715</v>
      </c>
    </row>
    <row r="57" spans="1:13" ht="38.25" x14ac:dyDescent="0.2">
      <c r="A57" s="30" t="s">
        <v>85</v>
      </c>
      <c r="B57" s="6" t="s">
        <v>79</v>
      </c>
      <c r="C57" s="16">
        <v>40.200000000000003</v>
      </c>
      <c r="D57" s="16">
        <v>11.2</v>
      </c>
      <c r="E57" s="15">
        <f>D57-C57</f>
        <v>-29.000000000000004</v>
      </c>
      <c r="F57" s="15">
        <v>0</v>
      </c>
      <c r="G57" s="13">
        <f>D57/D70*100</f>
        <v>1.8966206284587922E-2</v>
      </c>
      <c r="H57" s="32">
        <f t="shared" si="2"/>
        <v>-258.9285714285715</v>
      </c>
      <c r="J57" s="29">
        <f>C48+C50+C54+C58+C61+C68</f>
        <v>35524.399999999994</v>
      </c>
      <c r="K57" s="29">
        <f>D48+D50+D54+D58+D61+D68</f>
        <v>20228.199999999997</v>
      </c>
      <c r="L57" s="29">
        <f>E48+E50+E54+E58+E61+E68</f>
        <v>-15296.199999999999</v>
      </c>
    </row>
    <row r="58" spans="1:13" ht="16.5" customHeight="1" x14ac:dyDescent="0.2">
      <c r="A58" s="10" t="s">
        <v>10</v>
      </c>
      <c r="B58" s="5" t="s">
        <v>38</v>
      </c>
      <c r="C58" s="16">
        <f>C60+C59</f>
        <v>87.1</v>
      </c>
      <c r="D58" s="16">
        <f>D60+D59</f>
        <v>92.300000000000011</v>
      </c>
      <c r="E58" s="16">
        <f>E60+E59</f>
        <v>5.2000000000000028</v>
      </c>
      <c r="F58" s="15">
        <f t="shared" si="3"/>
        <v>105.97014925373136</v>
      </c>
      <c r="G58" s="13">
        <f>D58/D70*100</f>
        <v>0.15630186072030941</v>
      </c>
      <c r="H58" s="32">
        <f t="shared" si="2"/>
        <v>5.6338028169014223</v>
      </c>
    </row>
    <row r="59" spans="1:13" ht="19.5" customHeight="1" x14ac:dyDescent="0.2">
      <c r="A59" s="10" t="s">
        <v>21</v>
      </c>
      <c r="B59" s="5" t="s">
        <v>39</v>
      </c>
      <c r="C59" s="16">
        <v>53.5</v>
      </c>
      <c r="D59" s="16">
        <v>65.7</v>
      </c>
      <c r="E59" s="15">
        <f>D59-C59</f>
        <v>12.200000000000003</v>
      </c>
      <c r="F59" s="15">
        <f t="shared" si="3"/>
        <v>122.80373831775702</v>
      </c>
      <c r="G59" s="13">
        <f>D59/D70*100</f>
        <v>0.11125712079441308</v>
      </c>
      <c r="H59" s="32">
        <f t="shared" si="2"/>
        <v>18.569254185692543</v>
      </c>
    </row>
    <row r="60" spans="1:13" ht="20.25" customHeight="1" x14ac:dyDescent="0.2">
      <c r="A60" s="10" t="s">
        <v>73</v>
      </c>
      <c r="B60" s="5" t="s">
        <v>74</v>
      </c>
      <c r="C60" s="16">
        <v>33.6</v>
      </c>
      <c r="D60" s="16">
        <v>26.6</v>
      </c>
      <c r="E60" s="15">
        <f>D60-C60</f>
        <v>-7</v>
      </c>
      <c r="F60" s="15">
        <f t="shared" si="3"/>
        <v>79.166666666666657</v>
      </c>
      <c r="G60" s="13">
        <f>D60/D70*100</f>
        <v>4.5044739925896318E-2</v>
      </c>
      <c r="H60" s="32">
        <f t="shared" si="2"/>
        <v>-26.315789473684205</v>
      </c>
    </row>
    <row r="61" spans="1:13" ht="19.5" customHeight="1" x14ac:dyDescent="0.2">
      <c r="A61" s="10" t="s">
        <v>11</v>
      </c>
      <c r="B61" s="5" t="s">
        <v>40</v>
      </c>
      <c r="C61" s="17">
        <f>C62</f>
        <v>7488.9</v>
      </c>
      <c r="D61" s="17">
        <f>D62</f>
        <v>6209.9</v>
      </c>
      <c r="E61" s="17">
        <f>E62</f>
        <v>-1279</v>
      </c>
      <c r="F61" s="15">
        <f t="shared" si="3"/>
        <v>82.921390324346703</v>
      </c>
      <c r="G61" s="13">
        <f>D61/D70*100</f>
        <v>10.515914679166299</v>
      </c>
      <c r="H61" s="32">
        <f t="shared" si="2"/>
        <v>-20.596144865456779</v>
      </c>
    </row>
    <row r="62" spans="1:13" ht="17.25" customHeight="1" x14ac:dyDescent="0.2">
      <c r="A62" s="10" t="s">
        <v>12</v>
      </c>
      <c r="B62" s="5" t="s">
        <v>41</v>
      </c>
      <c r="C62" s="17">
        <v>7488.9</v>
      </c>
      <c r="D62" s="17">
        <v>6209.9</v>
      </c>
      <c r="E62" s="15">
        <f>D62-C62</f>
        <v>-1279</v>
      </c>
      <c r="F62" s="15">
        <f t="shared" si="3"/>
        <v>82.921390324346703</v>
      </c>
      <c r="G62" s="13">
        <f>D62/D70*100</f>
        <v>10.515914679166299</v>
      </c>
      <c r="H62" s="32">
        <f t="shared" si="2"/>
        <v>-20.596144865456779</v>
      </c>
    </row>
    <row r="63" spans="1:13" ht="20.25" customHeight="1" x14ac:dyDescent="0.2">
      <c r="A63" s="10" t="s">
        <v>48</v>
      </c>
      <c r="B63" s="5" t="s">
        <v>42</v>
      </c>
      <c r="C63" s="17">
        <f>C64+C65</f>
        <v>11361.1</v>
      </c>
      <c r="D63" s="17">
        <f>D64+D65</f>
        <v>13396.900000000001</v>
      </c>
      <c r="E63" s="17">
        <f>E64+E65</f>
        <v>2035.8000000000004</v>
      </c>
      <c r="F63" s="15">
        <f t="shared" si="3"/>
        <v>117.91903952962302</v>
      </c>
      <c r="G63" s="13">
        <f>D63/D70*100</f>
        <v>22.686461515535356</v>
      </c>
      <c r="H63" s="32">
        <f t="shared" si="2"/>
        <v>15.196052818189287</v>
      </c>
      <c r="M63" s="29">
        <f>C65+7.5</f>
        <v>10725.6</v>
      </c>
    </row>
    <row r="64" spans="1:13" ht="15.75" customHeight="1" x14ac:dyDescent="0.2">
      <c r="A64" s="10" t="s">
        <v>76</v>
      </c>
      <c r="B64" s="5" t="s">
        <v>116</v>
      </c>
      <c r="C64" s="17">
        <v>643</v>
      </c>
      <c r="D64" s="17">
        <v>878.2</v>
      </c>
      <c r="E64" s="15">
        <f>D64-C64</f>
        <v>235.20000000000005</v>
      </c>
      <c r="F64" s="15">
        <f t="shared" si="3"/>
        <v>136.57853810264388</v>
      </c>
      <c r="G64" s="13">
        <f>D64/D70*100</f>
        <v>1.4871537820647425</v>
      </c>
      <c r="H64" s="32">
        <f t="shared" si="2"/>
        <v>26.782054201776361</v>
      </c>
    </row>
    <row r="65" spans="1:9" ht="20.25" customHeight="1" x14ac:dyDescent="0.2">
      <c r="A65" s="10" t="s">
        <v>13</v>
      </c>
      <c r="B65" s="5" t="s">
        <v>43</v>
      </c>
      <c r="C65" s="14">
        <v>10718.1</v>
      </c>
      <c r="D65" s="14">
        <v>12518.7</v>
      </c>
      <c r="E65" s="15">
        <f>D65-C65</f>
        <v>1800.6000000000004</v>
      </c>
      <c r="F65" s="15">
        <f t="shared" si="3"/>
        <v>116.79961933551657</v>
      </c>
      <c r="G65" s="13">
        <f>D65/D70*100</f>
        <v>21.199307733470611</v>
      </c>
      <c r="H65" s="32">
        <f t="shared" si="2"/>
        <v>14.383282609216621</v>
      </c>
    </row>
    <row r="66" spans="1:9" ht="14.25" customHeight="1" x14ac:dyDescent="0.2">
      <c r="A66" s="27" t="s">
        <v>14</v>
      </c>
      <c r="B66" s="5" t="s">
        <v>44</v>
      </c>
      <c r="C66" s="17">
        <f>C67</f>
        <v>327.7</v>
      </c>
      <c r="D66" s="17">
        <f>D67</f>
        <v>0</v>
      </c>
      <c r="E66" s="17">
        <f>E67</f>
        <v>-327.7</v>
      </c>
      <c r="F66" s="15"/>
      <c r="G66" s="13">
        <f>D66/D70*100</f>
        <v>0</v>
      </c>
      <c r="H66" s="32" t="e">
        <f t="shared" si="2"/>
        <v>#DIV/0!</v>
      </c>
    </row>
    <row r="67" spans="1:9" ht="18.75" customHeight="1" x14ac:dyDescent="0.2">
      <c r="A67" s="10" t="s">
        <v>15</v>
      </c>
      <c r="B67" s="5" t="s">
        <v>45</v>
      </c>
      <c r="C67" s="17">
        <v>327.7</v>
      </c>
      <c r="D67" s="17">
        <v>0</v>
      </c>
      <c r="E67" s="15">
        <f>D67-C67</f>
        <v>-327.7</v>
      </c>
      <c r="F67" s="15"/>
      <c r="G67" s="13">
        <f>D67/D70*100</f>
        <v>0</v>
      </c>
      <c r="H67" s="32" t="e">
        <f t="shared" si="2"/>
        <v>#DIV/0!</v>
      </c>
    </row>
    <row r="68" spans="1:9" ht="18" customHeight="1" x14ac:dyDescent="0.2">
      <c r="A68" s="10" t="s">
        <v>16</v>
      </c>
      <c r="B68" s="5" t="s">
        <v>46</v>
      </c>
      <c r="C68" s="17">
        <f>C69</f>
        <v>1856.6</v>
      </c>
      <c r="D68" s="17">
        <f>D69</f>
        <v>1650</v>
      </c>
      <c r="E68" s="17">
        <f>E69</f>
        <v>-206.59999999999991</v>
      </c>
      <c r="F68" s="15">
        <f t="shared" si="3"/>
        <v>88.872131853926533</v>
      </c>
      <c r="G68" s="13">
        <f>D68/D70*100</f>
        <v>2.7941286044258993</v>
      </c>
      <c r="H68" s="32">
        <f t="shared" si="2"/>
        <v>-12.521212121212116</v>
      </c>
    </row>
    <row r="69" spans="1:9" ht="18.75" customHeight="1" x14ac:dyDescent="0.2">
      <c r="A69" s="10" t="s">
        <v>17</v>
      </c>
      <c r="B69" s="5" t="s">
        <v>47</v>
      </c>
      <c r="C69" s="17">
        <v>1856.6</v>
      </c>
      <c r="D69" s="17">
        <v>1650</v>
      </c>
      <c r="E69" s="15">
        <f>D69-C69</f>
        <v>-206.59999999999991</v>
      </c>
      <c r="F69" s="15">
        <f t="shared" si="3"/>
        <v>88.872131853926533</v>
      </c>
      <c r="G69" s="13">
        <f>D69/D70*100</f>
        <v>2.7941286044258993</v>
      </c>
      <c r="H69" s="32">
        <f t="shared" si="2"/>
        <v>-12.521212121212116</v>
      </c>
    </row>
    <row r="70" spans="1:9" ht="15.75" customHeight="1" x14ac:dyDescent="0.2">
      <c r="A70" s="31" t="s">
        <v>89</v>
      </c>
      <c r="B70" s="28"/>
      <c r="C70" s="14">
        <f>C42+C48+C50+C53+C58+C61+C63+C66+C68+C56</f>
        <v>71686.7</v>
      </c>
      <c r="D70" s="14">
        <f>D42+D48+D50+D53+D58+D61+D63+D66+D68+D56</f>
        <v>59052.400000000009</v>
      </c>
      <c r="E70" s="14">
        <f>E42+E48+E50+E53+E58+E61+E63+E66+E68+E56</f>
        <v>-12634.3</v>
      </c>
      <c r="F70" s="15">
        <f t="shared" si="3"/>
        <v>82.375670800859865</v>
      </c>
      <c r="G70" s="13">
        <f>G42+G48+G50+G53+G56+G58+G61+G63+G66+G68</f>
        <v>99.999999999999986</v>
      </c>
      <c r="H70" s="32">
        <f t="shared" si="2"/>
        <v>-21.395066076907952</v>
      </c>
      <c r="I70" s="29"/>
    </row>
    <row r="72" spans="1:9" x14ac:dyDescent="0.2">
      <c r="I72" s="29"/>
    </row>
  </sheetData>
  <mergeCells count="14">
    <mergeCell ref="A10:G10"/>
    <mergeCell ref="A17:G17"/>
    <mergeCell ref="A11:B11"/>
    <mergeCell ref="A12:B12"/>
    <mergeCell ref="D1:G1"/>
    <mergeCell ref="D4:G4"/>
    <mergeCell ref="D2:G2"/>
    <mergeCell ref="D3:G3"/>
    <mergeCell ref="D5:G5"/>
    <mergeCell ref="A40:G40"/>
    <mergeCell ref="A13:B13"/>
    <mergeCell ref="A14:B14"/>
    <mergeCell ref="A15:B15"/>
    <mergeCell ref="A16:B16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краткий бюджет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t320ct</dc:creator>
  <cp:lastModifiedBy>User</cp:lastModifiedBy>
  <cp:lastPrinted>2020-12-14T13:05:14Z</cp:lastPrinted>
  <dcterms:created xsi:type="dcterms:W3CDTF">2001-12-26T13:25:46Z</dcterms:created>
  <dcterms:modified xsi:type="dcterms:W3CDTF">2021-01-18T08:10:20Z</dcterms:modified>
</cp:coreProperties>
</file>